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16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<sst xmlns="http://schemas.openxmlformats.org/spreadsheetml/2006/main" count="138" uniqueCount="80">
  <si>
    <t>Источник финансирования</t>
  </si>
  <si>
    <t>Всего</t>
  </si>
  <si>
    <t>иные источники</t>
  </si>
  <si>
    <t>Наименование муниципальной программы, подпрограммы</t>
  </si>
  <si>
    <t>Отношение фактических расходов на конец отчётного периода, нарастающим итогом, к оценке расходов на отчётный год, %</t>
  </si>
  <si>
    <t>бюджет города Глазова</t>
  </si>
  <si>
    <t>в том числе:</t>
  </si>
  <si>
    <t>Оценка расходов на отчётный год (согласно уточненной росписи бюджета), тыс. руб.</t>
  </si>
  <si>
    <t>Фактические расходы на конец отчётного года, тыс. руб.</t>
  </si>
  <si>
    <t>Создание условий для развития физической культуры и спорта</t>
  </si>
  <si>
    <t xml:space="preserve">собственные средства бюджета </t>
  </si>
  <si>
    <t>Развитие культуры</t>
  </si>
  <si>
    <t>иные межбюджетные трансферты из бюджета Удмуртской Республики, имеющие целевое назначение</t>
  </si>
  <si>
    <t>субсидии и субвенции из бюджета Удмуртской Республики</t>
  </si>
  <si>
    <t xml:space="preserve">средства федерального бюджета </t>
  </si>
  <si>
    <t>субсидии  из бюджета Удмуртской Республики</t>
  </si>
  <si>
    <t>Предупреждение и ликвидация последствий чрезвычайных ситуаций</t>
  </si>
  <si>
    <t>Профилактика правонарушений</t>
  </si>
  <si>
    <t>Муниципальное хозяйство</t>
  </si>
  <si>
    <t>средства  федерального бюджета</t>
  </si>
  <si>
    <t>собственные средства бюджета города</t>
  </si>
  <si>
    <t xml:space="preserve">собственные средства бюджета города </t>
  </si>
  <si>
    <t>собственные средства бюджета  города</t>
  </si>
  <si>
    <t>Муниципальное управление</t>
  </si>
  <si>
    <t>Реализация молодежной политики</t>
  </si>
  <si>
    <t>Управление муниципальными финансами</t>
  </si>
  <si>
    <t>ВСЕГО по программам</t>
  </si>
  <si>
    <t>иные межбюджетные трансферты</t>
  </si>
  <si>
    <t>всего привлеченных средств</t>
  </si>
  <si>
    <t>Развитие образования и воспитание</t>
  </si>
  <si>
    <t>Социальная поддержка населения</t>
  </si>
  <si>
    <t>Создание условий для устойчивого экономического развития</t>
  </si>
  <si>
    <t>Финансирование муниципальных программ на 31.12.2015 года</t>
  </si>
  <si>
    <t>Исполнение муниципальных программ города Глазова</t>
  </si>
  <si>
    <t>Единица измерения: руб.</t>
  </si>
  <si>
    <t>Наименование муниципальной программы</t>
  </si>
  <si>
    <t>Уточненная роспись/план</t>
  </si>
  <si>
    <t>Финансирование</t>
  </si>
  <si>
    <t>Касс. расход</t>
  </si>
  <si>
    <t xml:space="preserve">    Муниципальная программа "Развитие образования и воспитание"</t>
  </si>
  <si>
    <t xml:space="preserve">      Подпрограмма "Развитие дошкольного образования"</t>
  </si>
  <si>
    <t xml:space="preserve">      Подпрограмма "Создание условий для реализации муниципальной подпрограммы"</t>
  </si>
  <si>
    <t xml:space="preserve">      Подпрограмма "Развитие общего образования"</t>
  </si>
  <si>
    <t xml:space="preserve">      Подпрограмма "Развитие дополнительного образования и воспитания детей"</t>
  </si>
  <si>
    <t xml:space="preserve">    Муниципальная программа "Создание условий для развития физической культуры и спорта"</t>
  </si>
  <si>
    <t xml:space="preserve">    Муниципальная программа "Развитие культуры"</t>
  </si>
  <si>
    <t xml:space="preserve">      Подпрограмма "Библиотечное обслуживание населения"</t>
  </si>
  <si>
    <t xml:space="preserve">      Подпрограмма "Организация досуга и предоставление услуг учреждениями культуры"</t>
  </si>
  <si>
    <t xml:space="preserve">      Подпрограмма "Реализация национальной политики и гармонизации межэтнических отношений"</t>
  </si>
  <si>
    <t xml:space="preserve">      Подпрограмма "Создание условий для реализации муниципальной программы "Развитие культуры"</t>
  </si>
  <si>
    <t xml:space="preserve">    Муниципальная программа "Социальная поддержка населения"</t>
  </si>
  <si>
    <t xml:space="preserve">      Подпрограмма "Социальная поддержка семьи и детей"</t>
  </si>
  <si>
    <t xml:space="preserve">      Подпрограмма "Обеспечение жильем малоимущих граждан и других отдельных категорий граждан, нуждающихся в жилых помещениях"</t>
  </si>
  <si>
    <t xml:space="preserve">      Подпрограмма "Предоставление субсидий и льгот по оплате жилищно-коммунальных услуг"</t>
  </si>
  <si>
    <t xml:space="preserve">    Муниципальная программа "Создание условий для устойчивого экономического развития"</t>
  </si>
  <si>
    <t xml:space="preserve">      Подпрограмма "Создание условий для развития предпринимательства"</t>
  </si>
  <si>
    <t xml:space="preserve">      Подпрограмма "Развитие потребительского рынка"</t>
  </si>
  <si>
    <t xml:space="preserve">      Подпрограмма "Управление муниципальным имуществом и земельными ресурсами"</t>
  </si>
  <si>
    <t xml:space="preserve">    Муниципальная программа "Предупреждение и ликвидация последствий черезвычайных ситуаций"</t>
  </si>
  <si>
    <t xml:space="preserve">    Муниципальная программа "Профилактика правонарушений"</t>
  </si>
  <si>
    <t xml:space="preserve">    Муниципальная программа "Муниципальное хозяйство"</t>
  </si>
  <si>
    <t xml:space="preserve">      Подпрограмма "Содержание и развитие жилищного хозяйства"</t>
  </si>
  <si>
    <t xml:space="preserve">      Подпрограмма "Содержание и развитие коммунальной инфраструктуры"</t>
  </si>
  <si>
    <t xml:space="preserve">      Подпрограмма "Благоустройство и охрана окружающей среды"</t>
  </si>
  <si>
    <t xml:space="preserve">      Подпрограмма "Развитие дорожного хозяйства и транспортного обслуживания населения"</t>
  </si>
  <si>
    <t xml:space="preserve">      Подпрограмма "Энергосбережение и повышение энергетической эффективности"</t>
  </si>
  <si>
    <t xml:space="preserve">    Муниципальная программа "Муниципальное управление"</t>
  </si>
  <si>
    <t xml:space="preserve">      Подпрограмма "Организация муниципального управления"</t>
  </si>
  <si>
    <t xml:space="preserve">      Подпрограмма "Архивное дело"</t>
  </si>
  <si>
    <t xml:space="preserve">      Подпрограмма "Создание условий для государственной регистрации актов гражданского состояния в муниципальном образовании "Город Глазов"</t>
  </si>
  <si>
    <t xml:space="preserve">      Подпрограмма "Развитие информационного общества в городе Глазове"</t>
  </si>
  <si>
    <t xml:space="preserve">    Муниципальная программа "Управление муниципальными финансами"</t>
  </si>
  <si>
    <t xml:space="preserve">      Подпрограмма "Организация бюджетного процесса в городе Глазове"</t>
  </si>
  <si>
    <t xml:space="preserve">      Подпрограмма "Повышение эффективности расходов бюджета города Глазова"</t>
  </si>
  <si>
    <t xml:space="preserve">    Муниципальная программа "Реализация молодежной политики"</t>
  </si>
  <si>
    <t xml:space="preserve">      Подпрограмма "Молодежь города Глазова"</t>
  </si>
  <si>
    <t xml:space="preserve">      Подпрограмма "Создание мер по профилактике наркомании и других видов зависимости среди подростков и молодежи"</t>
  </si>
  <si>
    <t>ИТОГО РАСХОДОВ ПО МП</t>
  </si>
  <si>
    <t>% исполнения</t>
  </si>
  <si>
    <t>за 2015 год (бюджет города)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</si>
</sst>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Arial Cyr"/>
      <family val="2"/>
    </font>
    <font>
      <sz val="11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2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0" fontId="36" fillId="0" borderId="2">
      <alignment horizontal="left"/>
      <protection/>
    </xf>
    <xf numFmtId="0" fontId="34" fillId="20" borderId="4">
      <alignment/>
      <protection/>
    </xf>
    <xf numFmtId="0" fontId="34" fillId="0" borderId="0">
      <alignment/>
      <protection/>
    </xf>
    <xf numFmtId="0" fontId="34" fillId="0" borderId="0">
      <alignment horizontal="left" wrapText="1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0" fontId="34" fillId="0" borderId="2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1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14" xfId="0" applyFont="1" applyFill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center" vertical="center"/>
    </xf>
    <xf numFmtId="9" fontId="7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 indent="1"/>
    </xf>
    <xf numFmtId="164" fontId="6" fillId="0" borderId="14" xfId="0" applyNumberFormat="1" applyFont="1" applyFill="1" applyBorder="1" applyAlignment="1">
      <alignment horizontal="center" vertical="center"/>
    </xf>
    <xf numFmtId="9" fontId="6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wrapText="1"/>
    </xf>
    <xf numFmtId="0" fontId="53" fillId="0" borderId="14" xfId="0" applyFont="1" applyFill="1" applyBorder="1" applyAlignment="1">
      <alignment horizontal="left" wrapText="1" indent="1"/>
    </xf>
    <xf numFmtId="164" fontId="0" fillId="0" borderId="0" xfId="0" applyNumberFormat="1" applyFill="1" applyAlignment="1">
      <alignment/>
    </xf>
    <xf numFmtId="0" fontId="52" fillId="0" borderId="14" xfId="0" applyFont="1" applyBorder="1" applyAlignment="1">
      <alignment wrapText="1"/>
    </xf>
    <xf numFmtId="164" fontId="52" fillId="0" borderId="14" xfId="0" applyNumberFormat="1" applyFont="1" applyBorder="1" applyAlignment="1">
      <alignment horizontal="center" vertical="center"/>
    </xf>
    <xf numFmtId="165" fontId="52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wrapText="1"/>
    </xf>
    <xf numFmtId="164" fontId="53" fillId="0" borderId="14" xfId="0" applyNumberFormat="1" applyFont="1" applyBorder="1" applyAlignment="1">
      <alignment horizontal="center" vertical="center"/>
    </xf>
    <xf numFmtId="165" fontId="53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vertical="center" wrapText="1"/>
    </xf>
    <xf numFmtId="0" fontId="52" fillId="35" borderId="14" xfId="0" applyFont="1" applyFill="1" applyBorder="1" applyAlignment="1">
      <alignment wrapText="1"/>
    </xf>
    <xf numFmtId="0" fontId="53" fillId="35" borderId="14" xfId="0" applyFont="1" applyFill="1" applyBorder="1" applyAlignment="1">
      <alignment wrapText="1"/>
    </xf>
    <xf numFmtId="0" fontId="53" fillId="35" borderId="14" xfId="0" applyFont="1" applyFill="1" applyBorder="1" applyAlignment="1">
      <alignment vertical="center" wrapText="1"/>
    </xf>
    <xf numFmtId="164" fontId="52" fillId="0" borderId="14" xfId="0" applyNumberFormat="1" applyFont="1" applyBorder="1" applyAlignment="1">
      <alignment horizontal="center" vertical="center" wrapText="1"/>
    </xf>
    <xf numFmtId="165" fontId="52" fillId="0" borderId="14" xfId="0" applyNumberFormat="1" applyFont="1" applyBorder="1" applyAlignment="1">
      <alignment horizontal="center" vertical="center" wrapText="1"/>
    </xf>
    <xf numFmtId="164" fontId="53" fillId="0" borderId="14" xfId="0" applyNumberFormat="1" applyFont="1" applyBorder="1" applyAlignment="1">
      <alignment horizontal="center" vertical="center" wrapText="1"/>
    </xf>
    <xf numFmtId="9" fontId="52" fillId="0" borderId="14" xfId="0" applyNumberFormat="1" applyFont="1" applyBorder="1" applyAlignment="1">
      <alignment horizontal="center" vertical="center"/>
    </xf>
    <xf numFmtId="0" fontId="53" fillId="35" borderId="14" xfId="0" applyFont="1" applyFill="1" applyBorder="1" applyAlignment="1">
      <alignment horizontal="left" wrapText="1" indent="1"/>
    </xf>
    <xf numFmtId="0" fontId="53" fillId="0" borderId="14" xfId="0" applyFont="1" applyBorder="1" applyAlignment="1">
      <alignment horizontal="center" vertical="center"/>
    </xf>
    <xf numFmtId="0" fontId="53" fillId="35" borderId="14" xfId="0" applyFont="1" applyFill="1" applyBorder="1" applyAlignment="1">
      <alignment horizontal="left" vertical="center" wrapText="1" indent="1"/>
    </xf>
    <xf numFmtId="166" fontId="52" fillId="0" borderId="14" xfId="0" applyNumberFormat="1" applyFont="1" applyBorder="1" applyAlignment="1">
      <alignment horizontal="center" vertical="center"/>
    </xf>
    <xf numFmtId="166" fontId="53" fillId="0" borderId="14" xfId="0" applyNumberFormat="1" applyFont="1" applyBorder="1" applyAlignment="1">
      <alignment horizontal="center" vertical="center"/>
    </xf>
    <xf numFmtId="0" fontId="54" fillId="35" borderId="14" xfId="0" applyFont="1" applyFill="1" applyBorder="1" applyAlignment="1">
      <alignment vertical="top" wrapText="1"/>
    </xf>
    <xf numFmtId="0" fontId="55" fillId="35" borderId="14" xfId="0" applyFont="1" applyFill="1" applyBorder="1" applyAlignment="1">
      <alignment vertical="top" wrapText="1"/>
    </xf>
    <xf numFmtId="164" fontId="55" fillId="0" borderId="14" xfId="0" applyNumberFormat="1" applyFont="1" applyBorder="1" applyAlignment="1">
      <alignment horizontal="center" vertical="center"/>
    </xf>
    <xf numFmtId="0" fontId="54" fillId="0" borderId="14" xfId="0" applyFont="1" applyFill="1" applyBorder="1" applyAlignment="1">
      <alignment vertical="top" wrapText="1"/>
    </xf>
    <xf numFmtId="164" fontId="52" fillId="0" borderId="14" xfId="0" applyNumberFormat="1" applyFont="1" applyFill="1" applyBorder="1" applyAlignment="1">
      <alignment horizontal="center" vertical="center"/>
    </xf>
    <xf numFmtId="165" fontId="52" fillId="0" borderId="14" xfId="0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vertical="top" wrapText="1"/>
    </xf>
    <xf numFmtId="164" fontId="53" fillId="0" borderId="14" xfId="0" applyNumberFormat="1" applyFont="1" applyFill="1" applyBorder="1" applyAlignment="1">
      <alignment horizontal="center" vertical="center"/>
    </xf>
    <xf numFmtId="165" fontId="53" fillId="0" borderId="14" xfId="0" applyNumberFormat="1" applyFont="1" applyFill="1" applyBorder="1" applyAlignment="1">
      <alignment horizontal="center" vertical="center"/>
    </xf>
    <xf numFmtId="164" fontId="55" fillId="0" borderId="14" xfId="0" applyNumberFormat="1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left" vertical="center" wrapText="1"/>
    </xf>
    <xf numFmtId="164" fontId="52" fillId="36" borderId="14" xfId="0" applyNumberFormat="1" applyFont="1" applyFill="1" applyBorder="1" applyAlignment="1">
      <alignment horizontal="center" vertical="center"/>
    </xf>
    <xf numFmtId="165" fontId="52" fillId="36" borderId="14" xfId="0" applyNumberFormat="1" applyFont="1" applyFill="1" applyBorder="1" applyAlignment="1">
      <alignment horizontal="center" vertical="center"/>
    </xf>
    <xf numFmtId="164" fontId="52" fillId="6" borderId="14" xfId="0" applyNumberFormat="1" applyFont="1" applyFill="1" applyBorder="1" applyAlignment="1">
      <alignment horizontal="center" vertical="center"/>
    </xf>
    <xf numFmtId="165" fontId="52" fillId="6" borderId="14" xfId="0" applyNumberFormat="1" applyFont="1" applyFill="1" applyBorder="1" applyAlignment="1">
      <alignment horizontal="center" vertical="center"/>
    </xf>
    <xf numFmtId="0" fontId="34" fillId="0" borderId="0" xfId="49" applyNumberFormat="1" applyProtection="1">
      <alignment/>
      <protection locked="0"/>
    </xf>
    <xf numFmtId="4" fontId="36" fillId="0" borderId="2" xfId="61" applyNumberFormat="1" applyFill="1" applyProtection="1">
      <alignment horizontal="right" vertical="top" shrinkToFit="1"/>
      <protection locked="0"/>
    </xf>
    <xf numFmtId="165" fontId="36" fillId="0" borderId="2" xfId="62" applyNumberFormat="1" applyFill="1" applyProtection="1">
      <alignment horizontal="right" vertical="top" shrinkToFit="1"/>
      <protection locked="0"/>
    </xf>
    <xf numFmtId="4" fontId="56" fillId="0" borderId="2" xfId="61" applyNumberFormat="1" applyFont="1" applyFill="1" applyProtection="1">
      <alignment horizontal="right" vertical="top" shrinkToFit="1"/>
      <protection locked="0"/>
    </xf>
    <xf numFmtId="165" fontId="56" fillId="0" borderId="2" xfId="62" applyNumberFormat="1" applyFont="1" applyFill="1" applyProtection="1">
      <alignment horizontal="right" vertical="top" shrinkToFit="1"/>
      <protection locked="0"/>
    </xf>
    <xf numFmtId="0" fontId="56" fillId="0" borderId="2" xfId="60" applyNumberFormat="1" applyFont="1" applyFill="1" applyProtection="1">
      <alignment vertical="top" wrapText="1"/>
      <protection locked="0"/>
    </xf>
    <xf numFmtId="0" fontId="36" fillId="0" borderId="2" xfId="60" applyNumberFormat="1" applyFill="1" applyProtection="1">
      <alignment vertical="top" wrapText="1"/>
      <protection locked="0"/>
    </xf>
    <xf numFmtId="0" fontId="57" fillId="37" borderId="15" xfId="49" applyNumberFormat="1" applyFont="1" applyFill="1" applyBorder="1" applyProtection="1">
      <alignment/>
      <protection locked="0"/>
    </xf>
    <xf numFmtId="4" fontId="57" fillId="37" borderId="15" xfId="49" applyNumberFormat="1" applyFont="1" applyFill="1" applyBorder="1" applyProtection="1">
      <alignment/>
      <protection locked="0"/>
    </xf>
    <xf numFmtId="165" fontId="57" fillId="37" borderId="2" xfId="62" applyNumberFormat="1" applyFont="1" applyFill="1" applyProtection="1">
      <alignment horizontal="right" vertical="top" shrinkToFit="1"/>
      <protection locked="0"/>
    </xf>
    <xf numFmtId="0" fontId="57" fillId="0" borderId="2" xfId="60" applyNumberFormat="1" applyFont="1" applyFill="1" applyProtection="1">
      <alignment vertical="top" wrapText="1"/>
      <protection locked="0"/>
    </xf>
    <xf numFmtId="4" fontId="57" fillId="0" borderId="2" xfId="61" applyNumberFormat="1" applyFont="1" applyFill="1" applyProtection="1">
      <alignment horizontal="right" vertical="top" shrinkToFit="1"/>
      <protection locked="0"/>
    </xf>
    <xf numFmtId="0" fontId="52" fillId="0" borderId="14" xfId="0" applyFont="1" applyBorder="1" applyAlignment="1">
      <alignment horizontal="left" vertical="center"/>
    </xf>
    <xf numFmtId="0" fontId="53" fillId="35" borderId="14" xfId="0" applyFont="1" applyFill="1" applyBorder="1" applyAlignment="1">
      <alignment horizontal="left" wrapText="1"/>
    </xf>
    <xf numFmtId="0" fontId="52" fillId="0" borderId="14" xfId="0" applyFont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left" vertical="center" wrapText="1"/>
    </xf>
    <xf numFmtId="0" fontId="52" fillId="6" borderId="14" xfId="0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/>
    </xf>
    <xf numFmtId="0" fontId="57" fillId="0" borderId="2" xfId="44" applyNumberFormat="1" applyFont="1" applyProtection="1">
      <alignment horizontal="center" vertical="center" wrapText="1"/>
      <protection locked="0"/>
    </xf>
    <xf numFmtId="0" fontId="57" fillId="0" borderId="2" xfId="44" applyFont="1">
      <alignment horizontal="center" vertical="center" wrapText="1"/>
      <protection/>
    </xf>
    <xf numFmtId="0" fontId="34" fillId="0" borderId="0" xfId="39" applyNumberFormat="1" applyBorder="1" applyProtection="1">
      <alignment wrapText="1"/>
      <protection locked="0"/>
    </xf>
    <xf numFmtId="0" fontId="35" fillId="0" borderId="0" xfId="40" applyNumberFormat="1" applyBorder="1" applyProtection="1">
      <alignment horizontal="center" wrapText="1"/>
      <protection locked="0"/>
    </xf>
    <xf numFmtId="0" fontId="35" fillId="0" borderId="0" xfId="40" applyNumberFormat="1" applyProtection="1">
      <alignment horizontal="center" wrapText="1"/>
      <protection locked="0"/>
    </xf>
    <xf numFmtId="0" fontId="35" fillId="0" borderId="0" xfId="41" applyNumberFormat="1" applyProtection="1">
      <alignment horizontal="center"/>
      <protection locked="0"/>
    </xf>
    <xf numFmtId="0" fontId="35" fillId="0" borderId="0" xfId="41">
      <alignment horizontal="center"/>
      <protection/>
    </xf>
    <xf numFmtId="0" fontId="34" fillId="0" borderId="0" xfId="42" applyNumberFormat="1" applyProtection="1">
      <alignment horizontal="right"/>
      <protection locked="0"/>
    </xf>
    <xf numFmtId="0" fontId="34" fillId="0" borderId="0" xfId="42">
      <alignment horizontal="righ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16.140625" style="0" customWidth="1"/>
    <col min="2" max="2" width="26.00390625" style="0" customWidth="1"/>
    <col min="3" max="3" width="17.140625" style="0" customWidth="1"/>
    <col min="4" max="4" width="19.00390625" style="0" customWidth="1"/>
    <col min="5" max="5" width="15.140625" style="0" customWidth="1"/>
    <col min="6" max="6" width="11.7109375" style="0" customWidth="1"/>
    <col min="7" max="7" width="12.8515625" style="0" customWidth="1"/>
    <col min="9" max="9" width="21.140625" style="0" customWidth="1"/>
    <col min="10" max="10" width="14.421875" style="0" customWidth="1"/>
    <col min="11" max="11" width="14.57421875" style="0" customWidth="1"/>
  </cols>
  <sheetData>
    <row r="1" spans="1:5" ht="16.5" thickBot="1">
      <c r="A1" s="68" t="s">
        <v>32</v>
      </c>
      <c r="B1" s="68"/>
      <c r="C1" s="68"/>
      <c r="D1" s="68"/>
      <c r="E1" s="68"/>
    </row>
    <row r="2" spans="1:5" ht="15.75" thickBot="1">
      <c r="A2" s="65" t="s">
        <v>3</v>
      </c>
      <c r="B2" s="65" t="s">
        <v>0</v>
      </c>
      <c r="C2" s="65" t="s">
        <v>7</v>
      </c>
      <c r="D2" s="65" t="s">
        <v>8</v>
      </c>
      <c r="E2" s="65" t="s">
        <v>4</v>
      </c>
    </row>
    <row r="3" spans="1:5" ht="142.5" customHeight="1" thickBot="1">
      <c r="A3" s="65"/>
      <c r="B3" s="65"/>
      <c r="C3" s="65"/>
      <c r="D3" s="66"/>
      <c r="E3" s="66"/>
    </row>
    <row r="4" spans="1:5" ht="16.5" customHeight="1" thickBot="1">
      <c r="A4" s="67" t="s">
        <v>29</v>
      </c>
      <c r="B4" s="2" t="s">
        <v>1</v>
      </c>
      <c r="C4" s="3">
        <f>C5+C9</f>
        <v>1356177.4</v>
      </c>
      <c r="D4" s="3">
        <f>D5+D9</f>
        <v>1321009.3</v>
      </c>
      <c r="E4" s="4">
        <f>D4/C4</f>
        <v>0.9740682155594099</v>
      </c>
    </row>
    <row r="5" spans="1:7" ht="15.75" thickBot="1">
      <c r="A5" s="67"/>
      <c r="B5" s="2" t="s">
        <v>5</v>
      </c>
      <c r="C5" s="3">
        <f>SUM(C7:C8)</f>
        <v>1235137.2</v>
      </c>
      <c r="D5" s="3">
        <f>SUM(D7:D8)</f>
        <v>1209748.3</v>
      </c>
      <c r="E5" s="4">
        <f>D5/C5</f>
        <v>0.9794444698127464</v>
      </c>
      <c r="F5" s="1"/>
      <c r="G5" s="1"/>
    </row>
    <row r="6" spans="1:5" ht="16.5" customHeight="1" thickBot="1">
      <c r="A6" s="67"/>
      <c r="B6" s="5" t="s">
        <v>6</v>
      </c>
      <c r="C6" s="6"/>
      <c r="D6" s="6"/>
      <c r="E6" s="7"/>
    </row>
    <row r="7" spans="1:5" ht="27.75" customHeight="1" thickBot="1">
      <c r="A7" s="67"/>
      <c r="B7" s="8" t="s">
        <v>20</v>
      </c>
      <c r="C7" s="3">
        <v>314054.2</v>
      </c>
      <c r="D7" s="3">
        <v>307758.8</v>
      </c>
      <c r="E7" s="4">
        <f>D7/C7</f>
        <v>0.9799544155117174</v>
      </c>
    </row>
    <row r="8" spans="1:5" ht="47.25" customHeight="1" thickBot="1">
      <c r="A8" s="67"/>
      <c r="B8" s="5" t="s">
        <v>13</v>
      </c>
      <c r="C8" s="6">
        <v>921083</v>
      </c>
      <c r="D8" s="6">
        <v>901989.5</v>
      </c>
      <c r="E8" s="7">
        <f>D8/C8</f>
        <v>0.9792705977637195</v>
      </c>
    </row>
    <row r="9" spans="1:5" ht="15.75" thickBot="1">
      <c r="A9" s="67"/>
      <c r="B9" s="9" t="s">
        <v>2</v>
      </c>
      <c r="C9" s="6">
        <v>121040.2</v>
      </c>
      <c r="D9" s="6">
        <v>111261</v>
      </c>
      <c r="E9" s="7">
        <f>D9/C9</f>
        <v>0.9192070072587455</v>
      </c>
    </row>
    <row r="10" spans="1:5" ht="15.75" thickBot="1">
      <c r="A10" s="64" t="s">
        <v>9</v>
      </c>
      <c r="B10" s="10" t="s">
        <v>1</v>
      </c>
      <c r="C10" s="36">
        <f>SUM(C11)</f>
        <v>181309.11299999998</v>
      </c>
      <c r="D10" s="36">
        <f>SUM(D11)</f>
        <v>180947.65034</v>
      </c>
      <c r="E10" s="37">
        <f>D10/C10</f>
        <v>0.9980063734579078</v>
      </c>
    </row>
    <row r="11" spans="1:5" ht="15.75" thickBot="1">
      <c r="A11" s="64"/>
      <c r="B11" s="10" t="s">
        <v>5</v>
      </c>
      <c r="C11" s="36">
        <f>SUM(C13:C14)</f>
        <v>181309.11299999998</v>
      </c>
      <c r="D11" s="36">
        <f>SUM(D13:D14)</f>
        <v>180947.65034</v>
      </c>
      <c r="E11" s="37">
        <f>D11/C11</f>
        <v>0.9980063734579078</v>
      </c>
    </row>
    <row r="12" spans="1:5" ht="15.75" thickBot="1">
      <c r="A12" s="64"/>
      <c r="B12" s="11" t="s">
        <v>6</v>
      </c>
      <c r="C12" s="39"/>
      <c r="D12" s="39"/>
      <c r="E12" s="40"/>
    </row>
    <row r="13" spans="1:5" ht="30" thickBot="1">
      <c r="A13" s="64"/>
      <c r="B13" s="10" t="s">
        <v>20</v>
      </c>
      <c r="C13" s="36">
        <v>47991.563</v>
      </c>
      <c r="D13" s="36">
        <v>47630.10034</v>
      </c>
      <c r="E13" s="37">
        <f>D13/C13</f>
        <v>0.9924682040466154</v>
      </c>
    </row>
    <row r="14" spans="1:5" ht="45.75" thickBot="1">
      <c r="A14" s="64"/>
      <c r="B14" s="11" t="s">
        <v>13</v>
      </c>
      <c r="C14" s="39">
        <v>133317.55</v>
      </c>
      <c r="D14" s="39">
        <v>133317.55</v>
      </c>
      <c r="E14" s="40">
        <f>D14/C14</f>
        <v>1</v>
      </c>
    </row>
    <row r="15" spans="1:6" ht="15.75" thickBot="1">
      <c r="A15" s="61" t="s">
        <v>11</v>
      </c>
      <c r="B15" s="13" t="s">
        <v>1</v>
      </c>
      <c r="C15" s="14">
        <f>C16+C22</f>
        <v>138993.42755999998</v>
      </c>
      <c r="D15" s="14">
        <f>D16+D22</f>
        <v>138619.75069</v>
      </c>
      <c r="E15" s="15">
        <f>D15/C15</f>
        <v>0.9973115500742746</v>
      </c>
      <c r="F15" s="1"/>
    </row>
    <row r="16" spans="1:7" ht="15.75" thickBot="1">
      <c r="A16" s="61"/>
      <c r="B16" s="13" t="s">
        <v>5</v>
      </c>
      <c r="C16" s="14">
        <f>SUM(C18:C21)</f>
        <v>125833.27755999999</v>
      </c>
      <c r="D16" s="14">
        <f>SUM(D18:D21)</f>
        <v>125051.72368999998</v>
      </c>
      <c r="E16" s="15">
        <f>D16/C16</f>
        <v>0.9937889731146251</v>
      </c>
      <c r="G16" s="1"/>
    </row>
    <row r="17" spans="1:5" ht="15.75" thickBot="1">
      <c r="A17" s="61"/>
      <c r="B17" s="16" t="s">
        <v>6</v>
      </c>
      <c r="C17" s="17"/>
      <c r="D17" s="17"/>
      <c r="E17" s="18"/>
    </row>
    <row r="18" spans="1:5" ht="30" thickBot="1">
      <c r="A18" s="61"/>
      <c r="B18" s="13" t="s">
        <v>20</v>
      </c>
      <c r="C18" s="14">
        <f>33430.25331+71599.76193+8328.538+9420.63532</f>
        <v>122779.18856</v>
      </c>
      <c r="D18" s="14">
        <f>33044.98061+71537.4052+8141.60347+9273.64541</f>
        <v>121997.63468999999</v>
      </c>
      <c r="E18" s="15">
        <f>D18/C18</f>
        <v>0.9936344760120477</v>
      </c>
    </row>
    <row r="19" spans="1:5" ht="50.25" customHeight="1" thickBot="1">
      <c r="A19" s="61"/>
      <c r="B19" s="19" t="s">
        <v>13</v>
      </c>
      <c r="C19" s="17">
        <f>224.285+2784.58+16.457+22.723-36.808</f>
        <v>3011.2369999999996</v>
      </c>
      <c r="D19" s="17">
        <f>224.285+2784.58+16.457+22.723-36.808</f>
        <v>3011.2369999999996</v>
      </c>
      <c r="E19" s="18">
        <f>D19/C19</f>
        <v>1</v>
      </c>
    </row>
    <row r="20" spans="1:5" ht="77.25" customHeight="1" thickBot="1">
      <c r="A20" s="61"/>
      <c r="B20" s="16" t="s">
        <v>12</v>
      </c>
      <c r="C20" s="17">
        <v>36.808</v>
      </c>
      <c r="D20" s="17">
        <v>36.808</v>
      </c>
      <c r="E20" s="18">
        <f>D20/C20</f>
        <v>1</v>
      </c>
    </row>
    <row r="21" spans="1:5" ht="33.75" customHeight="1" thickBot="1">
      <c r="A21" s="61"/>
      <c r="B21" s="16" t="s">
        <v>14</v>
      </c>
      <c r="C21" s="17">
        <v>6.044</v>
      </c>
      <c r="D21" s="17">
        <v>6.044</v>
      </c>
      <c r="E21" s="18">
        <f>D21/C21</f>
        <v>1</v>
      </c>
    </row>
    <row r="22" spans="1:5" ht="15.75" thickBot="1">
      <c r="A22" s="61"/>
      <c r="B22" s="16" t="s">
        <v>2</v>
      </c>
      <c r="C22" s="17">
        <v>13160.150000000001</v>
      </c>
      <c r="D22" s="17">
        <v>13568.027000000002</v>
      </c>
      <c r="E22" s="18">
        <f>D22/C22</f>
        <v>1.0309933397415683</v>
      </c>
    </row>
    <row r="23" spans="1:5" ht="21.75" customHeight="1" thickBot="1">
      <c r="A23" s="61" t="s">
        <v>30</v>
      </c>
      <c r="B23" s="20" t="s">
        <v>1</v>
      </c>
      <c r="C23" s="14">
        <f>SUM(C24)</f>
        <v>371500.04600000003</v>
      </c>
      <c r="D23" s="14">
        <f>SUM(D24)</f>
        <v>262957.80208</v>
      </c>
      <c r="E23" s="15">
        <f>D23/C23</f>
        <v>0.7078271050335212</v>
      </c>
    </row>
    <row r="24" spans="1:5" ht="18.75" customHeight="1" thickBot="1">
      <c r="A24" s="61"/>
      <c r="B24" s="20" t="s">
        <v>5</v>
      </c>
      <c r="C24" s="14">
        <f>SUM(C26:C28)</f>
        <v>371500.04600000003</v>
      </c>
      <c r="D24" s="14">
        <f>SUM(D26:D28)</f>
        <v>262957.80208</v>
      </c>
      <c r="E24" s="15">
        <f>D24/C24</f>
        <v>0.7078271050335212</v>
      </c>
    </row>
    <row r="25" spans="1:5" ht="15.75" thickBot="1">
      <c r="A25" s="61"/>
      <c r="B25" s="21" t="s">
        <v>6</v>
      </c>
      <c r="C25" s="17"/>
      <c r="D25" s="17"/>
      <c r="E25" s="18"/>
    </row>
    <row r="26" spans="1:5" ht="27.75" customHeight="1" thickBot="1">
      <c r="A26" s="61"/>
      <c r="B26" s="20" t="s">
        <v>20</v>
      </c>
      <c r="C26" s="14">
        <f>3228+2670</f>
        <v>5898</v>
      </c>
      <c r="D26" s="14">
        <f>3070.18596+2667.35573</f>
        <v>5737.54169</v>
      </c>
      <c r="E26" s="15">
        <f>D26/C26</f>
        <v>0.9727944540522211</v>
      </c>
    </row>
    <row r="27" spans="1:5" ht="46.5" customHeight="1" thickBot="1">
      <c r="A27" s="61"/>
      <c r="B27" s="22" t="s">
        <v>13</v>
      </c>
      <c r="C27" s="34">
        <f>18670.4+276288.058+65464.5</f>
        <v>360422.95800000004</v>
      </c>
      <c r="D27" s="34">
        <f>17492.75994+170226.09536+64339.04699</f>
        <v>252057.90229</v>
      </c>
      <c r="E27" s="18">
        <f>D27/C27</f>
        <v>0.6993391977266885</v>
      </c>
    </row>
    <row r="28" spans="1:5" ht="36.75" customHeight="1" thickBot="1">
      <c r="A28" s="61"/>
      <c r="B28" s="22" t="s">
        <v>14</v>
      </c>
      <c r="C28" s="34">
        <f>416+3568.752+1194.336</f>
        <v>5179.088</v>
      </c>
      <c r="D28" s="34">
        <f>399.2701+3568.752+1194.336</f>
        <v>5162.3581</v>
      </c>
      <c r="E28" s="18">
        <f>D28/C28</f>
        <v>0.9967697208466048</v>
      </c>
    </row>
    <row r="29" spans="1:5" ht="19.5" customHeight="1" thickBot="1">
      <c r="A29" s="61" t="s">
        <v>31</v>
      </c>
      <c r="B29" s="13" t="s">
        <v>1</v>
      </c>
      <c r="C29" s="23">
        <f>C30</f>
        <v>8246.38</v>
      </c>
      <c r="D29" s="23">
        <f>D30</f>
        <v>7856.889999999999</v>
      </c>
      <c r="E29" s="24">
        <f>D29/C29</f>
        <v>0.952768366240702</v>
      </c>
    </row>
    <row r="30" spans="1:5" ht="21" customHeight="1" thickBot="1">
      <c r="A30" s="61"/>
      <c r="B30" s="13" t="s">
        <v>5</v>
      </c>
      <c r="C30" s="23">
        <f>SUM(C32:C33)</f>
        <v>8246.38</v>
      </c>
      <c r="D30" s="23">
        <f>SUM(D32:D33)</f>
        <v>7856.889999999999</v>
      </c>
      <c r="E30" s="24">
        <f>D30/C30</f>
        <v>0.952768366240702</v>
      </c>
    </row>
    <row r="31" spans="1:5" ht="15.75" thickBot="1">
      <c r="A31" s="61"/>
      <c r="B31" s="16" t="s">
        <v>6</v>
      </c>
      <c r="C31" s="25"/>
      <c r="D31" s="25"/>
      <c r="E31" s="24"/>
    </row>
    <row r="32" spans="1:5" ht="27.75" customHeight="1" thickBot="1">
      <c r="A32" s="61"/>
      <c r="B32" s="13" t="s">
        <v>21</v>
      </c>
      <c r="C32" s="23">
        <v>6114.679999999999</v>
      </c>
      <c r="D32" s="23">
        <v>5725.19</v>
      </c>
      <c r="E32" s="24">
        <f>D32/C32</f>
        <v>0.936302472083576</v>
      </c>
    </row>
    <row r="33" spans="1:5" ht="29.25" customHeight="1" thickBot="1">
      <c r="A33" s="61"/>
      <c r="B33" s="16" t="s">
        <v>15</v>
      </c>
      <c r="C33" s="25">
        <v>2131.7</v>
      </c>
      <c r="D33" s="25">
        <v>2131.7</v>
      </c>
      <c r="E33" s="24">
        <f>D33/C33</f>
        <v>1</v>
      </c>
    </row>
    <row r="34" spans="1:5" ht="15.75" thickBot="1">
      <c r="A34" s="61" t="s">
        <v>16</v>
      </c>
      <c r="B34" s="20" t="s">
        <v>1</v>
      </c>
      <c r="C34" s="14">
        <f>SUM(C35)</f>
        <v>3059.403</v>
      </c>
      <c r="D34" s="14">
        <f>SUM(D35)</f>
        <v>3029.803</v>
      </c>
      <c r="E34" s="26">
        <f>D34/C34</f>
        <v>0.9903249097944926</v>
      </c>
    </row>
    <row r="35" spans="1:5" ht="23.25" customHeight="1" thickBot="1">
      <c r="A35" s="61"/>
      <c r="B35" s="20" t="s">
        <v>5</v>
      </c>
      <c r="C35" s="14">
        <f>SUM(C37:C38)</f>
        <v>3059.403</v>
      </c>
      <c r="D35" s="14">
        <f>SUM(D37:D38)</f>
        <v>3029.803</v>
      </c>
      <c r="E35" s="26">
        <v>0.99</v>
      </c>
    </row>
    <row r="36" spans="1:5" ht="15.75" thickBot="1">
      <c r="A36" s="61"/>
      <c r="B36" s="27" t="s">
        <v>6</v>
      </c>
      <c r="C36" s="17"/>
      <c r="D36" s="17"/>
      <c r="E36" s="28"/>
    </row>
    <row r="37" spans="1:5" ht="34.5" customHeight="1" thickBot="1">
      <c r="A37" s="61"/>
      <c r="B37" s="20" t="s">
        <v>22</v>
      </c>
      <c r="C37" s="14">
        <f>2790.5+202.2+1</f>
        <v>2993.7</v>
      </c>
      <c r="D37" s="14">
        <f>2760.9+202.2+1</f>
        <v>2964.1</v>
      </c>
      <c r="E37" s="26">
        <f>D37/C37</f>
        <v>0.9901125697297659</v>
      </c>
    </row>
    <row r="38" spans="1:5" ht="46.5" customHeight="1" thickBot="1">
      <c r="A38" s="61"/>
      <c r="B38" s="29" t="s">
        <v>13</v>
      </c>
      <c r="C38" s="17">
        <v>65.703</v>
      </c>
      <c r="D38" s="17">
        <v>65.703</v>
      </c>
      <c r="E38" s="18">
        <f>D38/C38</f>
        <v>1</v>
      </c>
    </row>
    <row r="39" spans="1:5" ht="15.75" thickBot="1">
      <c r="A39" s="61" t="s">
        <v>17</v>
      </c>
      <c r="B39" s="20" t="s">
        <v>1</v>
      </c>
      <c r="C39" s="30">
        <f>SUM(C42:C43)</f>
        <v>616.66</v>
      </c>
      <c r="D39" s="30">
        <f>SUM(D40)</f>
        <v>616.65709</v>
      </c>
      <c r="E39" s="15">
        <f>D39/C39</f>
        <v>0.9999952810300653</v>
      </c>
    </row>
    <row r="40" spans="1:5" ht="15.75" customHeight="1" thickBot="1">
      <c r="A40" s="61"/>
      <c r="B40" s="20" t="s">
        <v>5</v>
      </c>
      <c r="C40" s="30">
        <f>SUM(C42:C43)</f>
        <v>616.66</v>
      </c>
      <c r="D40" s="30">
        <f>SUM(D42:D43)</f>
        <v>616.65709</v>
      </c>
      <c r="E40" s="15">
        <f>D40/C40</f>
        <v>0.9999952810300653</v>
      </c>
    </row>
    <row r="41" spans="1:5" ht="15.75" thickBot="1">
      <c r="A41" s="61"/>
      <c r="B41" s="27" t="s">
        <v>6</v>
      </c>
      <c r="C41" s="31"/>
      <c r="D41" s="31"/>
      <c r="E41" s="15"/>
    </row>
    <row r="42" spans="1:5" ht="33" customHeight="1" thickBot="1">
      <c r="A42" s="61"/>
      <c r="B42" s="20" t="s">
        <v>22</v>
      </c>
      <c r="C42" s="30">
        <v>585.824</v>
      </c>
      <c r="D42" s="30">
        <v>585.82109</v>
      </c>
      <c r="E42" s="15">
        <f>D42/C42</f>
        <v>0.999995032637789</v>
      </c>
    </row>
    <row r="43" spans="1:5" ht="48.75" customHeight="1" thickBot="1">
      <c r="A43" s="61"/>
      <c r="B43" s="27" t="s">
        <v>13</v>
      </c>
      <c r="C43" s="31">
        <v>30.836</v>
      </c>
      <c r="D43" s="31">
        <v>30.836</v>
      </c>
      <c r="E43" s="18">
        <f>D43/C43</f>
        <v>1</v>
      </c>
    </row>
    <row r="44" spans="1:5" ht="15.75" thickBot="1">
      <c r="A44" s="61" t="s">
        <v>18</v>
      </c>
      <c r="B44" s="32" t="s">
        <v>1</v>
      </c>
      <c r="C44" s="14">
        <f>C45+C50</f>
        <v>227559.73789</v>
      </c>
      <c r="D44" s="14">
        <f>D45+D50</f>
        <v>126232.00229</v>
      </c>
      <c r="E44" s="15">
        <f>D44/C44</f>
        <v>0.5547202833878251</v>
      </c>
    </row>
    <row r="45" spans="1:7" ht="23.25" customHeight="1" thickBot="1">
      <c r="A45" s="61"/>
      <c r="B45" s="32" t="s">
        <v>5</v>
      </c>
      <c r="C45" s="14">
        <f>SUM(C47:C49)</f>
        <v>144379.73789</v>
      </c>
      <c r="D45" s="14">
        <f>SUM(D47:D49)</f>
        <v>122819.20229</v>
      </c>
      <c r="E45" s="15">
        <f aca="true" t="shared" si="0" ref="E45:E50">D45/C45</f>
        <v>0.8506678574494537</v>
      </c>
      <c r="G45" s="1"/>
    </row>
    <row r="46" spans="1:5" ht="15.75" thickBot="1">
      <c r="A46" s="61"/>
      <c r="B46" s="33" t="s">
        <v>6</v>
      </c>
      <c r="C46" s="17"/>
      <c r="D46" s="17"/>
      <c r="E46" s="18"/>
    </row>
    <row r="47" spans="1:5" ht="34.5" customHeight="1" thickBot="1">
      <c r="A47" s="61"/>
      <c r="B47" s="32" t="s">
        <v>20</v>
      </c>
      <c r="C47" s="14">
        <f>7677.66239+10014.02687+27892.50357+49733.33645+1</f>
        <v>95318.52928</v>
      </c>
      <c r="D47" s="14">
        <f>7580.87649+9259.79723+26627.4808+32222.12784</f>
        <v>75690.28236</v>
      </c>
      <c r="E47" s="15">
        <f t="shared" si="0"/>
        <v>0.7940773208707234</v>
      </c>
    </row>
    <row r="48" spans="1:5" ht="45.75" thickBot="1">
      <c r="A48" s="61"/>
      <c r="B48" s="33" t="s">
        <v>13</v>
      </c>
      <c r="C48" s="17">
        <f>1994.00761+3497.8+10325.6+30000+1743.8</f>
        <v>47561.207610000005</v>
      </c>
      <c r="D48" s="34">
        <f>1963.64899+2491.33194+10185.6+29988.339+1000</f>
        <v>45628.919930000004</v>
      </c>
      <c r="E48" s="18">
        <f t="shared" si="0"/>
        <v>0.9593726110605794</v>
      </c>
    </row>
    <row r="49" spans="1:5" ht="30.75" thickBot="1">
      <c r="A49" s="61"/>
      <c r="B49" s="33" t="s">
        <v>19</v>
      </c>
      <c r="C49" s="17">
        <v>1500.001</v>
      </c>
      <c r="D49" s="17">
        <v>1500</v>
      </c>
      <c r="E49" s="18">
        <f t="shared" si="0"/>
        <v>0.9999993333337778</v>
      </c>
    </row>
    <row r="50" spans="1:5" ht="15.75" thickBot="1">
      <c r="A50" s="61"/>
      <c r="B50" s="33" t="s">
        <v>2</v>
      </c>
      <c r="C50" s="17">
        <v>83180</v>
      </c>
      <c r="D50" s="17">
        <v>3412.8</v>
      </c>
      <c r="E50" s="18">
        <f t="shared" si="0"/>
        <v>0.04102909353209906</v>
      </c>
    </row>
    <row r="51" spans="1:5" ht="15.75" thickBot="1">
      <c r="A51" s="64" t="s">
        <v>23</v>
      </c>
      <c r="B51" s="35" t="s">
        <v>1</v>
      </c>
      <c r="C51" s="36">
        <f>SUM(C52)</f>
        <v>109227.7806</v>
      </c>
      <c r="D51" s="36">
        <f>SUM(D52)</f>
        <v>105469.34648</v>
      </c>
      <c r="E51" s="37">
        <f>D51/C51</f>
        <v>0.9655908588515255</v>
      </c>
    </row>
    <row r="52" spans="1:5" ht="21" customHeight="1" thickBot="1">
      <c r="A52" s="64"/>
      <c r="B52" s="35" t="s">
        <v>5</v>
      </c>
      <c r="C52" s="36">
        <f>SUM(C54:C56)</f>
        <v>109227.7806</v>
      </c>
      <c r="D52" s="36">
        <f>SUM(D54:D56)</f>
        <v>105469.34648</v>
      </c>
      <c r="E52" s="37">
        <f>D52/C52</f>
        <v>0.9655908588515255</v>
      </c>
    </row>
    <row r="53" spans="1:5" ht="15.75" thickBot="1">
      <c r="A53" s="64"/>
      <c r="B53" s="38" t="s">
        <v>6</v>
      </c>
      <c r="C53" s="39"/>
      <c r="D53" s="39"/>
      <c r="E53" s="40"/>
    </row>
    <row r="54" spans="1:5" ht="29.25" thickBot="1">
      <c r="A54" s="64"/>
      <c r="B54" s="35" t="s">
        <v>20</v>
      </c>
      <c r="C54" s="36">
        <f>89307.4876+2626.292+31.088+27</f>
        <v>91991.8676</v>
      </c>
      <c r="D54" s="36">
        <f>88039.25446+2579.95342+31.088+27</f>
        <v>90677.29588</v>
      </c>
      <c r="E54" s="37">
        <f>D54/C54</f>
        <v>0.9857099137750304</v>
      </c>
    </row>
    <row r="55" spans="1:5" ht="45.75" thickBot="1">
      <c r="A55" s="64"/>
      <c r="B55" s="38" t="s">
        <v>13</v>
      </c>
      <c r="C55" s="39">
        <f>10125.914+2913.171+27.028+273</f>
        <v>13339.113000000001</v>
      </c>
      <c r="D55" s="41">
        <f>8216.48875+2379.49385+27.028+273</f>
        <v>10896.0106</v>
      </c>
      <c r="E55" s="40">
        <f>D55/C55</f>
        <v>0.8168467123713548</v>
      </c>
    </row>
    <row r="56" spans="1:5" ht="30.75" thickBot="1">
      <c r="A56" s="64"/>
      <c r="B56" s="38" t="s">
        <v>19</v>
      </c>
      <c r="C56" s="39">
        <f>12.3+3884.5</f>
        <v>3896.8</v>
      </c>
      <c r="D56" s="39">
        <f>12.3+3883.74</f>
        <v>3896.04</v>
      </c>
      <c r="E56" s="40">
        <f>D56/C56</f>
        <v>0.9998049681790186</v>
      </c>
    </row>
    <row r="57" spans="1:5" ht="15.75" thickBot="1">
      <c r="A57" s="64" t="s">
        <v>25</v>
      </c>
      <c r="B57" s="10" t="s">
        <v>1</v>
      </c>
      <c r="C57" s="36">
        <f>SUM(C58)</f>
        <v>36248.931000000004</v>
      </c>
      <c r="D57" s="36">
        <f>SUM(D58)</f>
        <v>36056.7711</v>
      </c>
      <c r="E57" s="37">
        <f>D57/C57</f>
        <v>0.9946988809132052</v>
      </c>
    </row>
    <row r="58" spans="1:5" ht="15.75" thickBot="1">
      <c r="A58" s="64"/>
      <c r="B58" s="10" t="s">
        <v>5</v>
      </c>
      <c r="C58" s="36">
        <f>SUM(C60:C61)</f>
        <v>36248.931000000004</v>
      </c>
      <c r="D58" s="36">
        <f>SUM(D60:D61)</f>
        <v>36056.7711</v>
      </c>
      <c r="E58" s="37">
        <f>D58/C58</f>
        <v>0.9946988809132052</v>
      </c>
    </row>
    <row r="59" spans="1:5" ht="15.75" thickBot="1">
      <c r="A59" s="64"/>
      <c r="B59" s="11" t="s">
        <v>6</v>
      </c>
      <c r="C59" s="39"/>
      <c r="D59" s="39"/>
      <c r="E59" s="37"/>
    </row>
    <row r="60" spans="1:5" ht="30.75" customHeight="1" thickBot="1">
      <c r="A60" s="64"/>
      <c r="B60" s="10" t="s">
        <v>10</v>
      </c>
      <c r="C60" s="36">
        <f>36238.434+10</f>
        <v>36248.434</v>
      </c>
      <c r="D60" s="36">
        <f>36053.3241+3</f>
        <v>36056.3241</v>
      </c>
      <c r="E60" s="37">
        <f>D60/C60</f>
        <v>0.9947001875998284</v>
      </c>
    </row>
    <row r="61" spans="1:5" ht="45.75" thickBot="1">
      <c r="A61" s="64"/>
      <c r="B61" s="11" t="s">
        <v>13</v>
      </c>
      <c r="C61" s="39">
        <v>0.497</v>
      </c>
      <c r="D61" s="39">
        <v>0.447</v>
      </c>
      <c r="E61" s="40">
        <f>D61/C61</f>
        <v>0.8993963782696177</v>
      </c>
    </row>
    <row r="62" spans="1:5" ht="15.75" thickBot="1">
      <c r="A62" s="61" t="s">
        <v>24</v>
      </c>
      <c r="B62" s="20" t="s">
        <v>1</v>
      </c>
      <c r="C62" s="14">
        <f>C63+C67</f>
        <v>10207.52249</v>
      </c>
      <c r="D62" s="14">
        <f>D63+D67</f>
        <v>10141.133749999999</v>
      </c>
      <c r="E62" s="15">
        <f>D62/C62</f>
        <v>0.9934960966223646</v>
      </c>
    </row>
    <row r="63" spans="1:5" ht="15.75" thickBot="1">
      <c r="A63" s="61"/>
      <c r="B63" s="20" t="s">
        <v>5</v>
      </c>
      <c r="C63" s="14">
        <f>SUM(C65:C66)</f>
        <v>10182.52249</v>
      </c>
      <c r="D63" s="14">
        <f>SUM(D65:D66)</f>
        <v>10031.39375</v>
      </c>
      <c r="E63" s="15">
        <f>D63/C63</f>
        <v>0.9851580254157631</v>
      </c>
    </row>
    <row r="64" spans="1:5" ht="15.75" thickBot="1">
      <c r="A64" s="61"/>
      <c r="B64" s="27" t="s">
        <v>6</v>
      </c>
      <c r="C64" s="17"/>
      <c r="D64" s="17"/>
      <c r="E64" s="15"/>
    </row>
    <row r="65" spans="1:5" ht="29.25" thickBot="1">
      <c r="A65" s="61"/>
      <c r="B65" s="42" t="s">
        <v>10</v>
      </c>
      <c r="C65" s="14">
        <f>10069.06649+1</f>
        <v>10070.06649</v>
      </c>
      <c r="D65" s="14">
        <f>9918.84875+1</f>
        <v>9919.84875</v>
      </c>
      <c r="E65" s="15">
        <f>D65/C65</f>
        <v>0.9850827459630805</v>
      </c>
    </row>
    <row r="66" spans="1:5" ht="45.75" thickBot="1">
      <c r="A66" s="61"/>
      <c r="B66" s="27" t="s">
        <v>13</v>
      </c>
      <c r="C66" s="17">
        <v>112.456</v>
      </c>
      <c r="D66" s="17">
        <v>111.545</v>
      </c>
      <c r="E66" s="18">
        <f>D66/C66</f>
        <v>0.9918990538521733</v>
      </c>
    </row>
    <row r="67" spans="1:5" ht="15.75" thickBot="1">
      <c r="A67" s="61"/>
      <c r="B67" s="21" t="s">
        <v>2</v>
      </c>
      <c r="C67" s="17">
        <v>25</v>
      </c>
      <c r="D67" s="17">
        <v>109.74</v>
      </c>
      <c r="E67" s="18">
        <f>D67/C67</f>
        <v>4.3896</v>
      </c>
    </row>
    <row r="68" spans="1:5" ht="41.25" customHeight="1" thickBot="1">
      <c r="A68" s="62" t="s">
        <v>26</v>
      </c>
      <c r="B68" s="62"/>
      <c r="C68" s="43">
        <f>C4+C10+C15+C23+C29+C34+C39+C44+C51+C57+C62</f>
        <v>2443146.4015399995</v>
      </c>
      <c r="D68" s="43">
        <f>D4+D10+D15+D23+D29+D34+D39+D44+D51+D57+D62</f>
        <v>2192937.10682</v>
      </c>
      <c r="E68" s="44">
        <f>D68/C68</f>
        <v>0.8975872692024169</v>
      </c>
    </row>
    <row r="69" spans="1:5" ht="15.75" thickBot="1">
      <c r="A69" s="63" t="s">
        <v>5</v>
      </c>
      <c r="B69" s="63"/>
      <c r="C69" s="45">
        <f>C5+C11+C16+C24+C30+C35+C40+C45+C52+C58+C63</f>
        <v>2225741.0515399994</v>
      </c>
      <c r="D69" s="45">
        <f>D5+D11+D16+D24+D30+D35+D40+D45+D52+D58+D63</f>
        <v>2064585.53982</v>
      </c>
      <c r="E69" s="46">
        <f aca="true" t="shared" si="1" ref="E69:E76">D69/C69</f>
        <v>0.9275946716225164</v>
      </c>
    </row>
    <row r="70" spans="1:5" ht="15.75" thickBot="1">
      <c r="A70" s="60" t="s">
        <v>6</v>
      </c>
      <c r="B70" s="60"/>
      <c r="C70" s="28"/>
      <c r="D70" s="28"/>
      <c r="E70" s="15"/>
    </row>
    <row r="71" spans="1:5" ht="15.75" thickBot="1">
      <c r="A71" s="63" t="s">
        <v>20</v>
      </c>
      <c r="B71" s="63"/>
      <c r="C71" s="45">
        <f>C7+C13+C18+C26+C32+C37+C42+C47+C54+C60+C65</f>
        <v>734046.05293</v>
      </c>
      <c r="D71" s="45">
        <f>D7+D13+D18+D26+D32+D37+D42+D47+D54+D60+D65</f>
        <v>704742.9388999998</v>
      </c>
      <c r="E71" s="46">
        <f t="shared" si="1"/>
        <v>0.9600800059982142</v>
      </c>
    </row>
    <row r="72" spans="1:5" ht="30" customHeight="1" thickBot="1">
      <c r="A72" s="60" t="s">
        <v>13</v>
      </c>
      <c r="B72" s="60"/>
      <c r="C72" s="17">
        <f>C8+C14+C19+C27+C33+C38+C43+C48+C55+C61+C66</f>
        <v>1481076.2576099997</v>
      </c>
      <c r="D72" s="17">
        <f>D8+D14+D19++D27+D33+D38+D43+D48+D55+D61+D66</f>
        <v>1349241.3508199998</v>
      </c>
      <c r="E72" s="18">
        <f t="shared" si="1"/>
        <v>0.9109870905616023</v>
      </c>
    </row>
    <row r="73" spans="1:5" ht="15.75" thickBot="1">
      <c r="A73" s="60" t="s">
        <v>27</v>
      </c>
      <c r="B73" s="60"/>
      <c r="C73" s="17">
        <f>C20</f>
        <v>36.808</v>
      </c>
      <c r="D73" s="17">
        <f>D20</f>
        <v>36.808</v>
      </c>
      <c r="E73" s="18">
        <f t="shared" si="1"/>
        <v>1</v>
      </c>
    </row>
    <row r="74" spans="1:5" ht="15.75" thickBot="1">
      <c r="A74" s="60" t="s">
        <v>14</v>
      </c>
      <c r="B74" s="60"/>
      <c r="C74" s="17">
        <f>C21+C56+C49+C28</f>
        <v>10581.933</v>
      </c>
      <c r="D74" s="17">
        <f>D21+D49+D56+D28</f>
        <v>10564.4421</v>
      </c>
      <c r="E74" s="18">
        <f t="shared" si="1"/>
        <v>0.9983470978317477</v>
      </c>
    </row>
    <row r="75" spans="1:5" ht="15.75" thickBot="1">
      <c r="A75" s="60" t="s">
        <v>2</v>
      </c>
      <c r="B75" s="60"/>
      <c r="C75" s="17">
        <f>C9+C22+C50+C67</f>
        <v>217405.35</v>
      </c>
      <c r="D75" s="17">
        <f>D9+D22+D50+D67</f>
        <v>128351.56700000001</v>
      </c>
      <c r="E75" s="18">
        <f t="shared" si="1"/>
        <v>0.5903790638086873</v>
      </c>
    </row>
    <row r="76" spans="1:5" ht="27" customHeight="1" thickBot="1">
      <c r="A76" s="59" t="s">
        <v>28</v>
      </c>
      <c r="B76" s="59"/>
      <c r="C76" s="14">
        <f>SUM(C72:C75)</f>
        <v>1709100.3486099998</v>
      </c>
      <c r="D76" s="14">
        <f>SUM(D72:D75)</f>
        <v>1488194.16792</v>
      </c>
      <c r="E76" s="15">
        <f t="shared" si="1"/>
        <v>0.8707470975184919</v>
      </c>
    </row>
    <row r="77" spans="3:4" ht="15">
      <c r="C77" s="1"/>
      <c r="D77" s="12"/>
    </row>
    <row r="78" spans="3:4" ht="15">
      <c r="C78" s="1"/>
      <c r="D78" s="1"/>
    </row>
    <row r="79" spans="3:4" ht="15">
      <c r="C79" s="1"/>
      <c r="D79" s="1"/>
    </row>
    <row r="80" spans="3:4" ht="15">
      <c r="C80" s="1"/>
      <c r="D80" s="1"/>
    </row>
  </sheetData>
  <sheetProtection/>
  <mergeCells count="26">
    <mergeCell ref="E2:E3"/>
    <mergeCell ref="A4:A9"/>
    <mergeCell ref="A10:A14"/>
    <mergeCell ref="A23:A28"/>
    <mergeCell ref="A1:E1"/>
    <mergeCell ref="A15:A22"/>
    <mergeCell ref="A29:A33"/>
    <mergeCell ref="A2:A3"/>
    <mergeCell ref="D2:D3"/>
    <mergeCell ref="B2:B3"/>
    <mergeCell ref="C2:C3"/>
    <mergeCell ref="A34:A38"/>
    <mergeCell ref="A39:A43"/>
    <mergeCell ref="A44:A50"/>
    <mergeCell ref="A51:A56"/>
    <mergeCell ref="A57:A61"/>
    <mergeCell ref="A62:A67"/>
    <mergeCell ref="A68:B68"/>
    <mergeCell ref="A69:B69"/>
    <mergeCell ref="A70:B70"/>
    <mergeCell ref="A71:B71"/>
    <mergeCell ref="A76:B76"/>
    <mergeCell ref="A72:B72"/>
    <mergeCell ref="A73:B73"/>
    <mergeCell ref="A74:B74"/>
    <mergeCell ref="A75:B75"/>
  </mergeCells>
  <printOptions/>
  <pageMargins left="0.62" right="0.3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80.57421875" style="0" customWidth="1"/>
    <col min="2" max="2" width="15.8515625" style="0" customWidth="1"/>
    <col min="3" max="3" width="15.140625" style="0" customWidth="1"/>
    <col min="4" max="4" width="16.7109375" style="0" customWidth="1"/>
  </cols>
  <sheetData>
    <row r="1" spans="1:5" ht="15">
      <c r="A1" s="71"/>
      <c r="B1" s="71"/>
      <c r="C1" s="47"/>
      <c r="D1" s="47"/>
      <c r="E1" s="47"/>
    </row>
    <row r="2" spans="1:5" ht="15.75">
      <c r="A2" s="72" t="s">
        <v>33</v>
      </c>
      <c r="B2" s="73"/>
      <c r="C2" s="73"/>
      <c r="D2" s="73"/>
      <c r="E2" s="73"/>
    </row>
    <row r="3" spans="1:5" ht="15.75">
      <c r="A3" s="74" t="s">
        <v>79</v>
      </c>
      <c r="B3" s="75"/>
      <c r="C3" s="75"/>
      <c r="D3" s="75"/>
      <c r="E3" s="75"/>
    </row>
    <row r="4" spans="1:5" ht="15">
      <c r="A4" s="76" t="s">
        <v>34</v>
      </c>
      <c r="B4" s="77"/>
      <c r="C4" s="77"/>
      <c r="D4" s="77"/>
      <c r="E4" s="77"/>
    </row>
    <row r="5" spans="1:5" ht="15" customHeight="1">
      <c r="A5" s="69" t="s">
        <v>35</v>
      </c>
      <c r="B5" s="69" t="s">
        <v>36</v>
      </c>
      <c r="C5" s="69" t="s">
        <v>37</v>
      </c>
      <c r="D5" s="69" t="s">
        <v>38</v>
      </c>
      <c r="E5" s="69" t="s">
        <v>78</v>
      </c>
    </row>
    <row r="6" spans="1:5" ht="15">
      <c r="A6" s="70"/>
      <c r="B6" s="70"/>
      <c r="C6" s="70"/>
      <c r="D6" s="70"/>
      <c r="E6" s="70"/>
    </row>
    <row r="7" spans="1:5" ht="15">
      <c r="A7" s="53" t="s">
        <v>39</v>
      </c>
      <c r="B7" s="48">
        <v>1235137176.68</v>
      </c>
      <c r="C7" s="48">
        <v>1210896649.5</v>
      </c>
      <c r="D7" s="48">
        <v>1209748260.74</v>
      </c>
      <c r="E7" s="49">
        <f>D7/B7</f>
        <v>0.9794444565191985</v>
      </c>
    </row>
    <row r="8" spans="1:5" ht="17.25" customHeight="1">
      <c r="A8" s="52" t="s">
        <v>40</v>
      </c>
      <c r="B8" s="50">
        <v>529673906.36</v>
      </c>
      <c r="C8" s="50">
        <v>519000033.71</v>
      </c>
      <c r="D8" s="50">
        <v>518992625.63</v>
      </c>
      <c r="E8" s="51">
        <f aca="true" t="shared" si="0" ref="E8:E46">D8/B8</f>
        <v>0.9798342327198948</v>
      </c>
    </row>
    <row r="9" spans="1:5" ht="18" customHeight="1">
      <c r="A9" s="52" t="s">
        <v>41</v>
      </c>
      <c r="B9" s="50">
        <v>13479154.29</v>
      </c>
      <c r="C9" s="50">
        <v>12990820.87</v>
      </c>
      <c r="D9" s="50">
        <v>12990820.87</v>
      </c>
      <c r="E9" s="51">
        <f t="shared" si="0"/>
        <v>0.9637712122367879</v>
      </c>
    </row>
    <row r="10" spans="1:5" ht="18" customHeight="1">
      <c r="A10" s="52" t="s">
        <v>42</v>
      </c>
      <c r="B10" s="50">
        <v>510837111.58</v>
      </c>
      <c r="C10" s="50">
        <v>498689977.56</v>
      </c>
      <c r="D10" s="50">
        <v>498186675.52</v>
      </c>
      <c r="E10" s="51">
        <f t="shared" si="0"/>
        <v>0.9752358711353749</v>
      </c>
    </row>
    <row r="11" spans="1:5" ht="18" customHeight="1">
      <c r="A11" s="52" t="s">
        <v>43</v>
      </c>
      <c r="B11" s="50">
        <v>166206403.45</v>
      </c>
      <c r="C11" s="50">
        <v>165422753.28</v>
      </c>
      <c r="D11" s="50">
        <v>164786544.37</v>
      </c>
      <c r="E11" s="51">
        <f t="shared" si="0"/>
        <v>0.9914572540496184</v>
      </c>
    </row>
    <row r="12" spans="1:5" ht="16.5" customHeight="1">
      <c r="A12" s="52" t="s">
        <v>41</v>
      </c>
      <c r="B12" s="50">
        <v>14940601</v>
      </c>
      <c r="C12" s="50">
        <v>14793064.08</v>
      </c>
      <c r="D12" s="50">
        <v>14791594.35</v>
      </c>
      <c r="E12" s="51">
        <f t="shared" si="0"/>
        <v>0.9900267298484178</v>
      </c>
    </row>
    <row r="13" spans="1:5" ht="29.25" customHeight="1">
      <c r="A13" s="53" t="s">
        <v>44</v>
      </c>
      <c r="B13" s="48">
        <v>181309113</v>
      </c>
      <c r="C13" s="48">
        <v>180947650.34</v>
      </c>
      <c r="D13" s="48">
        <v>180947650.34</v>
      </c>
      <c r="E13" s="49">
        <f t="shared" si="0"/>
        <v>0.9980063734579078</v>
      </c>
    </row>
    <row r="14" spans="1:5" ht="17.25" customHeight="1">
      <c r="A14" s="53" t="s">
        <v>45</v>
      </c>
      <c r="B14" s="48">
        <v>125833277.56</v>
      </c>
      <c r="C14" s="48">
        <v>125045679.69</v>
      </c>
      <c r="D14" s="48">
        <v>125051723.69</v>
      </c>
      <c r="E14" s="49">
        <f t="shared" si="0"/>
        <v>0.9937889731146251</v>
      </c>
    </row>
    <row r="15" spans="1:5" ht="15">
      <c r="A15" s="52" t="s">
        <v>46</v>
      </c>
      <c r="B15" s="50">
        <v>33660582.31</v>
      </c>
      <c r="C15" s="50">
        <v>33269265.61</v>
      </c>
      <c r="D15" s="50">
        <v>33275309.61</v>
      </c>
      <c r="E15" s="51">
        <f t="shared" si="0"/>
        <v>0.9885541879088187</v>
      </c>
    </row>
    <row r="16" spans="1:5" ht="25.5">
      <c r="A16" s="52" t="s">
        <v>47</v>
      </c>
      <c r="B16" s="50">
        <v>74384341.93</v>
      </c>
      <c r="C16" s="50">
        <v>74321985.2</v>
      </c>
      <c r="D16" s="50">
        <v>74321985.2</v>
      </c>
      <c r="E16" s="51">
        <f t="shared" si="0"/>
        <v>0.9991616954807682</v>
      </c>
    </row>
    <row r="17" spans="1:5" ht="25.5">
      <c r="A17" s="52" t="s">
        <v>48</v>
      </c>
      <c r="B17" s="50">
        <v>8344995</v>
      </c>
      <c r="C17" s="50">
        <v>8158060.47</v>
      </c>
      <c r="D17" s="50">
        <v>8158060.47</v>
      </c>
      <c r="E17" s="51">
        <f t="shared" si="0"/>
        <v>0.9775992040738191</v>
      </c>
    </row>
    <row r="18" spans="1:5" ht="25.5">
      <c r="A18" s="52" t="s">
        <v>49</v>
      </c>
      <c r="B18" s="50">
        <v>9443358.32</v>
      </c>
      <c r="C18" s="50">
        <v>9296368.41</v>
      </c>
      <c r="D18" s="50">
        <v>9296368.41</v>
      </c>
      <c r="E18" s="51">
        <f t="shared" si="0"/>
        <v>0.9844345724244423</v>
      </c>
    </row>
    <row r="19" spans="1:5" ht="20.25" customHeight="1">
      <c r="A19" s="53" t="s">
        <v>50</v>
      </c>
      <c r="B19" s="48">
        <v>371500046</v>
      </c>
      <c r="C19" s="48">
        <v>346893596.78</v>
      </c>
      <c r="D19" s="48">
        <v>262957802.08</v>
      </c>
      <c r="E19" s="49">
        <f t="shared" si="0"/>
        <v>0.7078271050335213</v>
      </c>
    </row>
    <row r="20" spans="1:5" ht="15">
      <c r="A20" s="52" t="s">
        <v>51</v>
      </c>
      <c r="B20" s="50">
        <v>22314400</v>
      </c>
      <c r="C20" s="50">
        <v>20806676.81</v>
      </c>
      <c r="D20" s="50">
        <v>20962216</v>
      </c>
      <c r="E20" s="51">
        <f t="shared" si="0"/>
        <v>0.9394030760405837</v>
      </c>
    </row>
    <row r="21" spans="1:5" ht="30" customHeight="1">
      <c r="A21" s="52" t="s">
        <v>52</v>
      </c>
      <c r="B21" s="50">
        <v>281051146</v>
      </c>
      <c r="C21" s="50">
        <v>257992643.97</v>
      </c>
      <c r="D21" s="50">
        <v>174989183.36</v>
      </c>
      <c r="E21" s="51">
        <f t="shared" si="0"/>
        <v>0.6226239809034616</v>
      </c>
    </row>
    <row r="22" spans="1:5" ht="25.5">
      <c r="A22" s="52" t="s">
        <v>53</v>
      </c>
      <c r="B22" s="50">
        <v>68134500</v>
      </c>
      <c r="C22" s="50">
        <v>68094276</v>
      </c>
      <c r="D22" s="50">
        <v>67006402.72</v>
      </c>
      <c r="E22" s="51">
        <f t="shared" si="0"/>
        <v>0.9834430827260785</v>
      </c>
    </row>
    <row r="23" spans="1:5" ht="25.5">
      <c r="A23" s="53" t="s">
        <v>54</v>
      </c>
      <c r="B23" s="48">
        <v>8246375</v>
      </c>
      <c r="C23" s="48">
        <v>7857667.26</v>
      </c>
      <c r="D23" s="48">
        <v>7856909.66</v>
      </c>
      <c r="E23" s="49">
        <f t="shared" si="0"/>
        <v>0.952771328007761</v>
      </c>
    </row>
    <row r="24" spans="1:5" ht="18.75" customHeight="1">
      <c r="A24" s="52" t="s">
        <v>55</v>
      </c>
      <c r="B24" s="50">
        <v>7355375</v>
      </c>
      <c r="C24" s="50">
        <v>7119202.55</v>
      </c>
      <c r="D24" s="50">
        <v>7119202.55</v>
      </c>
      <c r="E24" s="51">
        <f t="shared" si="0"/>
        <v>0.9678911748211342</v>
      </c>
    </row>
    <row r="25" spans="1:5" ht="15">
      <c r="A25" s="52" t="s">
        <v>56</v>
      </c>
      <c r="B25" s="50">
        <v>1000</v>
      </c>
      <c r="C25" s="50">
        <v>1000</v>
      </c>
      <c r="D25" s="50">
        <v>1000</v>
      </c>
      <c r="E25" s="51">
        <f t="shared" si="0"/>
        <v>1</v>
      </c>
    </row>
    <row r="26" spans="1:5" ht="19.5" customHeight="1">
      <c r="A26" s="52" t="s">
        <v>57</v>
      </c>
      <c r="B26" s="50">
        <v>890000</v>
      </c>
      <c r="C26" s="50">
        <v>737464.71</v>
      </c>
      <c r="D26" s="50">
        <v>736707.11</v>
      </c>
      <c r="E26" s="51">
        <f t="shared" si="0"/>
        <v>0.827760797752809</v>
      </c>
    </row>
    <row r="27" spans="1:5" ht="25.5">
      <c r="A27" s="57" t="s">
        <v>58</v>
      </c>
      <c r="B27" s="58">
        <v>3059431.98</v>
      </c>
      <c r="C27" s="58">
        <v>3029831.98</v>
      </c>
      <c r="D27" s="58">
        <v>3029831.98</v>
      </c>
      <c r="E27" s="49">
        <f t="shared" si="0"/>
        <v>0.9903250014403</v>
      </c>
    </row>
    <row r="28" spans="1:5" ht="15">
      <c r="A28" s="53" t="s">
        <v>59</v>
      </c>
      <c r="B28" s="48">
        <v>616660</v>
      </c>
      <c r="C28" s="48">
        <v>616660</v>
      </c>
      <c r="D28" s="48">
        <v>616657.09</v>
      </c>
      <c r="E28" s="49">
        <f t="shared" si="0"/>
        <v>0.9999952810300652</v>
      </c>
    </row>
    <row r="29" spans="1:5" ht="15">
      <c r="A29" s="53" t="s">
        <v>60</v>
      </c>
      <c r="B29" s="48">
        <v>144379737.89</v>
      </c>
      <c r="C29" s="48">
        <v>122071479.32</v>
      </c>
      <c r="D29" s="48">
        <v>122819202.29</v>
      </c>
      <c r="E29" s="49">
        <f t="shared" si="0"/>
        <v>0.8506678574494537</v>
      </c>
    </row>
    <row r="30" spans="1:5" ht="15">
      <c r="A30" s="52" t="s">
        <v>61</v>
      </c>
      <c r="B30" s="50">
        <v>9671670</v>
      </c>
      <c r="C30" s="50">
        <v>9544525.48</v>
      </c>
      <c r="D30" s="50">
        <v>9544525.48</v>
      </c>
      <c r="E30" s="51">
        <f t="shared" si="0"/>
        <v>0.986853922848898</v>
      </c>
    </row>
    <row r="31" spans="1:5" ht="18.75" customHeight="1">
      <c r="A31" s="52" t="s">
        <v>62</v>
      </c>
      <c r="B31" s="50">
        <v>13511826.87</v>
      </c>
      <c r="C31" s="50">
        <v>12500372.13</v>
      </c>
      <c r="D31" s="50">
        <v>11751129.17</v>
      </c>
      <c r="E31" s="51">
        <f t="shared" si="0"/>
        <v>0.8696921062606836</v>
      </c>
    </row>
    <row r="32" spans="1:5" ht="15">
      <c r="A32" s="52" t="s">
        <v>63</v>
      </c>
      <c r="B32" s="50">
        <v>38218103.57</v>
      </c>
      <c r="C32" s="50">
        <v>36813080.84</v>
      </c>
      <c r="D32" s="50">
        <v>36813080.8</v>
      </c>
      <c r="E32" s="51">
        <f t="shared" si="0"/>
        <v>0.963236721899961</v>
      </c>
    </row>
    <row r="33" spans="1:5" ht="25.5">
      <c r="A33" s="52" t="s">
        <v>64</v>
      </c>
      <c r="B33" s="50">
        <v>79733336.45</v>
      </c>
      <c r="C33" s="50">
        <v>62213500.87</v>
      </c>
      <c r="D33" s="50">
        <v>62210466.84</v>
      </c>
      <c r="E33" s="51">
        <f t="shared" si="0"/>
        <v>0.7802315770269012</v>
      </c>
    </row>
    <row r="34" spans="1:5" ht="16.5" customHeight="1">
      <c r="A34" s="52" t="s">
        <v>65</v>
      </c>
      <c r="B34" s="50">
        <v>3244801</v>
      </c>
      <c r="C34" s="50">
        <v>1000000</v>
      </c>
      <c r="D34" s="50">
        <v>2500000</v>
      </c>
      <c r="E34" s="51">
        <f t="shared" si="0"/>
        <v>0.7704632734025908</v>
      </c>
    </row>
    <row r="35" spans="1:5" ht="17.25" customHeight="1">
      <c r="A35" s="53" t="s">
        <v>66</v>
      </c>
      <c r="B35" s="48">
        <v>109227780.68</v>
      </c>
      <c r="C35" s="48">
        <v>102511977.9</v>
      </c>
      <c r="D35" s="48">
        <v>105469346.48</v>
      </c>
      <c r="E35" s="49">
        <f t="shared" si="0"/>
        <v>0.9655908581443129</v>
      </c>
    </row>
    <row r="36" spans="1:5" ht="15">
      <c r="A36" s="52" t="s">
        <v>67</v>
      </c>
      <c r="B36" s="50">
        <v>99445701.68</v>
      </c>
      <c r="C36" s="50">
        <v>97150081.22</v>
      </c>
      <c r="D36" s="50">
        <v>96268043.21</v>
      </c>
      <c r="E36" s="51">
        <f t="shared" si="0"/>
        <v>0.9680462964580893</v>
      </c>
    </row>
    <row r="37" spans="1:5" ht="15">
      <c r="A37" s="52" t="s">
        <v>68</v>
      </c>
      <c r="B37" s="50">
        <v>5539463</v>
      </c>
      <c r="C37" s="50">
        <v>5003780.68</v>
      </c>
      <c r="D37" s="50">
        <v>4959447.27</v>
      </c>
      <c r="E37" s="51">
        <f t="shared" si="0"/>
        <v>0.8952938705430471</v>
      </c>
    </row>
    <row r="38" spans="1:5" ht="30.75" customHeight="1">
      <c r="A38" s="52" t="s">
        <v>69</v>
      </c>
      <c r="B38" s="50">
        <v>3942616</v>
      </c>
      <c r="C38" s="50">
        <v>58116</v>
      </c>
      <c r="D38" s="50">
        <v>3941856</v>
      </c>
      <c r="E38" s="51">
        <f t="shared" si="0"/>
        <v>0.9998072345873907</v>
      </c>
    </row>
    <row r="39" spans="1:5" ht="15.75" customHeight="1">
      <c r="A39" s="52" t="s">
        <v>70</v>
      </c>
      <c r="B39" s="50">
        <v>300000</v>
      </c>
      <c r="C39" s="50">
        <v>300000</v>
      </c>
      <c r="D39" s="50">
        <v>300000</v>
      </c>
      <c r="E39" s="51">
        <f t="shared" si="0"/>
        <v>1</v>
      </c>
    </row>
    <row r="40" spans="1:5" ht="19.5" customHeight="1">
      <c r="A40" s="53" t="s">
        <v>71</v>
      </c>
      <c r="B40" s="48">
        <v>36248931</v>
      </c>
      <c r="C40" s="48">
        <v>36177717.5</v>
      </c>
      <c r="D40" s="48">
        <v>36056771.1</v>
      </c>
      <c r="E40" s="49">
        <f t="shared" si="0"/>
        <v>0.9946988809132055</v>
      </c>
    </row>
    <row r="41" spans="1:5" ht="20.25" customHeight="1">
      <c r="A41" s="52" t="s">
        <v>72</v>
      </c>
      <c r="B41" s="50">
        <v>36238931</v>
      </c>
      <c r="C41" s="50">
        <v>36174717.5</v>
      </c>
      <c r="D41" s="50">
        <v>36053771.1</v>
      </c>
      <c r="E41" s="51">
        <f t="shared" si="0"/>
        <v>0.9948905805196075</v>
      </c>
    </row>
    <row r="42" spans="1:5" ht="16.5" customHeight="1">
      <c r="A42" s="52" t="s">
        <v>73</v>
      </c>
      <c r="B42" s="50">
        <v>10000</v>
      </c>
      <c r="C42" s="50">
        <v>3000</v>
      </c>
      <c r="D42" s="50">
        <v>3000</v>
      </c>
      <c r="E42" s="51">
        <f t="shared" si="0"/>
        <v>0.3</v>
      </c>
    </row>
    <row r="43" spans="1:5" ht="15.75" customHeight="1">
      <c r="A43" s="53" t="s">
        <v>74</v>
      </c>
      <c r="B43" s="48">
        <v>10182522.49</v>
      </c>
      <c r="C43" s="48">
        <v>10032304.75</v>
      </c>
      <c r="D43" s="48">
        <v>10031393.85</v>
      </c>
      <c r="E43" s="49">
        <f t="shared" si="0"/>
        <v>0.9851580352365124</v>
      </c>
    </row>
    <row r="44" spans="1:5" ht="15">
      <c r="A44" s="52" t="s">
        <v>75</v>
      </c>
      <c r="B44" s="50">
        <v>10181522.49</v>
      </c>
      <c r="C44" s="50">
        <v>10031304.75</v>
      </c>
      <c r="D44" s="50">
        <v>10030393.85</v>
      </c>
      <c r="E44" s="51">
        <f t="shared" si="0"/>
        <v>0.9851565775012102</v>
      </c>
    </row>
    <row r="45" spans="1:5" ht="25.5">
      <c r="A45" s="52" t="s">
        <v>76</v>
      </c>
      <c r="B45" s="50">
        <v>1000</v>
      </c>
      <c r="C45" s="50">
        <v>1000</v>
      </c>
      <c r="D45" s="50">
        <v>1000</v>
      </c>
      <c r="E45" s="51">
        <f t="shared" si="0"/>
        <v>1</v>
      </c>
    </row>
    <row r="46" spans="1:5" ht="15">
      <c r="A46" s="54" t="s">
        <v>77</v>
      </c>
      <c r="B46" s="55">
        <f>+B7+B13+B14+B19+B23+B27+B28+B29+B35+B40+B43</f>
        <v>2225741052.2799997</v>
      </c>
      <c r="C46" s="55">
        <f>+C7+C13+C14+C19+C23+C27+C28+C29+C35+C40+C43</f>
        <v>2146081215.02</v>
      </c>
      <c r="D46" s="55">
        <f>+D7+D13+D14+D19+D23+D27+D28+D29+D35+D40+D43</f>
        <v>2064585549.2999997</v>
      </c>
      <c r="E46" s="56">
        <f t="shared" si="0"/>
        <v>0.9275946755733709</v>
      </c>
    </row>
  </sheetData>
  <sheetProtection/>
  <mergeCells count="9">
    <mergeCell ref="E5:E6"/>
    <mergeCell ref="C5:C6"/>
    <mergeCell ref="D5:D6"/>
    <mergeCell ref="B5:B6"/>
    <mergeCell ref="A1:B1"/>
    <mergeCell ref="A2:E2"/>
    <mergeCell ref="A3:E3"/>
    <mergeCell ref="A4:E4"/>
    <mergeCell ref="A5:A6"/>
  </mergeCells>
  <printOptions/>
  <pageMargins left="0.44" right="0.37" top="0.34" bottom="0.32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ec03</dc:creator>
  <cp:keywords/>
  <dc:description/>
  <cp:lastModifiedBy>ec03</cp:lastModifiedBy>
  <cp:lastPrinted>2016-04-14T07:41:03Z</cp:lastPrinted>
  <dcterms:created xsi:type="dcterms:W3CDTF">2016-04-04T06:46:28Z</dcterms:created>
  <dcterms:modified xsi:type="dcterms:W3CDTF">2016-05-23T06:59:06Z</dcterms:modified>
  <cp:category/>
  <cp:version/>
  <cp:contentType/>
  <cp:contentStatus/>
</cp:coreProperties>
</file>